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Интеллектуальные системы\"/>
    </mc:Choice>
  </mc:AlternateContent>
  <bookViews>
    <workbookView xWindow="0" yWindow="75" windowWidth="19440" windowHeight="12600"/>
  </bookViews>
  <sheets>
    <sheet name="Лист1" sheetId="1" r:id="rId1"/>
    <sheet name="Лист2" sheetId="2" r:id="rId2"/>
    <sheet name="Лист3" sheetId="3" r:id="rId3"/>
  </sheets>
  <definedNames>
    <definedName name="A">Лист1!$E$65:$E$68</definedName>
    <definedName name="Obr">Лист1!$E$53:$H$56</definedName>
    <definedName name="X">Лист1!$F$26:$I$32</definedName>
    <definedName name="XT">Лист1!$E$41:$K$44</definedName>
    <definedName name="XtX">Лист1!$E$47:$H$50</definedName>
    <definedName name="XtY">Лист1!$E$59:$E$62</definedName>
    <definedName name="Y">Лист1!$E$26:$E$32</definedName>
  </definedNames>
  <calcPr calcId="152511"/>
</workbook>
</file>

<file path=xl/calcChain.xml><?xml version="1.0" encoding="utf-8"?>
<calcChain xmlns="http://schemas.openxmlformats.org/spreadsheetml/2006/main">
  <c r="K64" i="1" l="1" a="1"/>
  <c r="K64" i="1"/>
  <c r="L64" i="1"/>
  <c r="M64" i="1"/>
  <c r="N64" i="1"/>
  <c r="L58" i="1" l="1"/>
  <c r="N56" i="1"/>
  <c r="L52" i="1"/>
  <c r="D37" i="1"/>
  <c r="G33" i="1" s="1"/>
  <c r="G31" i="1" l="1"/>
  <c r="G30" i="1"/>
  <c r="H30" i="1" s="1"/>
  <c r="G29" i="1"/>
  <c r="H29" i="1" s="1"/>
  <c r="G32" i="1"/>
  <c r="H32" i="1" s="1"/>
  <c r="H33" i="1"/>
  <c r="I33" i="1"/>
  <c r="I30" i="1"/>
  <c r="G28" i="1"/>
  <c r="I32" i="1"/>
  <c r="G34" i="1"/>
  <c r="G26" i="1"/>
  <c r="G27" i="1"/>
  <c r="I29" i="1" l="1"/>
  <c r="I31" i="1"/>
  <c r="H31" i="1"/>
  <c r="I27" i="1"/>
  <c r="H27" i="1"/>
  <c r="H28" i="1"/>
  <c r="I28" i="1"/>
  <c r="E41" i="1" a="1"/>
  <c r="H26" i="1"/>
  <c r="I21" i="1" a="1"/>
  <c r="I26" i="1"/>
  <c r="H34" i="1"/>
  <c r="I34" i="1"/>
  <c r="F41" i="1" l="1"/>
  <c r="E43" i="1"/>
  <c r="K44" i="1"/>
  <c r="I42" i="1"/>
  <c r="K43" i="1"/>
  <c r="I41" i="1"/>
  <c r="H43" i="1"/>
  <c r="J44" i="1"/>
  <c r="H42" i="1"/>
  <c r="G44" i="1"/>
  <c r="E42" i="1"/>
  <c r="G43" i="1"/>
  <c r="E41" i="1"/>
  <c r="K42" i="1"/>
  <c r="F44" i="1"/>
  <c r="K41" i="1"/>
  <c r="J43" i="1"/>
  <c r="H41" i="1"/>
  <c r="J42" i="1"/>
  <c r="I44" i="1"/>
  <c r="G42" i="1"/>
  <c r="I43" i="1"/>
  <c r="G41" i="1"/>
  <c r="F43" i="1"/>
  <c r="H44" i="1"/>
  <c r="F42" i="1"/>
  <c r="E44" i="1"/>
  <c r="J41" i="1"/>
  <c r="J21" i="1"/>
  <c r="I21" i="1"/>
  <c r="K21" i="1"/>
  <c r="L21" i="1"/>
  <c r="E47" i="1" l="1" a="1"/>
  <c r="E59" i="1" a="1"/>
  <c r="F47" i="1" l="1"/>
  <c r="E49" i="1"/>
  <c r="G50" i="1"/>
  <c r="F49" i="1"/>
  <c r="F48" i="1"/>
  <c r="H47" i="1"/>
  <c r="G47" i="1"/>
  <c r="G48" i="1"/>
  <c r="E47" i="1"/>
  <c r="E48" i="1"/>
  <c r="H48" i="1"/>
  <c r="H50" i="1"/>
  <c r="H49" i="1"/>
  <c r="G49" i="1"/>
  <c r="F50" i="1"/>
  <c r="E50" i="1"/>
  <c r="E60" i="1"/>
  <c r="E61" i="1"/>
  <c r="E59" i="1"/>
  <c r="E62" i="1"/>
  <c r="E53" i="1" l="1" a="1"/>
  <c r="G55" i="1" l="1"/>
  <c r="G54" i="1"/>
  <c r="E56" i="1"/>
  <c r="H54" i="1"/>
  <c r="H55" i="1"/>
  <c r="F54" i="1"/>
  <c r="F56" i="1"/>
  <c r="H53" i="1"/>
  <c r="F53" i="1"/>
  <c r="F55" i="1"/>
  <c r="H56" i="1"/>
  <c r="E53" i="1"/>
  <c r="E55" i="1"/>
  <c r="G56" i="1"/>
  <c r="G53" i="1"/>
  <c r="E54" i="1"/>
  <c r="I92" i="1" l="1" a="1"/>
  <c r="H92" i="1" a="1"/>
  <c r="J92" i="1" a="1"/>
  <c r="K92" i="1" a="1"/>
  <c r="L92" i="1" a="1"/>
  <c r="M92" i="1" a="1"/>
  <c r="G92" i="1" a="1"/>
  <c r="E92" i="1" a="1"/>
  <c r="F92" i="1" a="1"/>
  <c r="F78" i="1" a="1"/>
  <c r="E78" i="1" a="1"/>
  <c r="E65" i="1" a="1"/>
  <c r="E92" i="1" l="1"/>
  <c r="E93" i="1"/>
  <c r="E95" i="1"/>
  <c r="E94" i="1"/>
  <c r="K92" i="1"/>
  <c r="K95" i="1"/>
  <c r="K93" i="1"/>
  <c r="K94" i="1"/>
  <c r="G92" i="1"/>
  <c r="G95" i="1"/>
  <c r="G94" i="1"/>
  <c r="G93" i="1"/>
  <c r="J94" i="1"/>
  <c r="J93" i="1"/>
  <c r="J92" i="1"/>
  <c r="J97" i="1" s="1"/>
  <c r="J95" i="1"/>
  <c r="M92" i="1"/>
  <c r="M93" i="1"/>
  <c r="M95" i="1"/>
  <c r="M94" i="1"/>
  <c r="H92" i="1"/>
  <c r="H95" i="1"/>
  <c r="H94" i="1"/>
  <c r="H93" i="1"/>
  <c r="F93" i="1"/>
  <c r="F92" i="1"/>
  <c r="F95" i="1"/>
  <c r="F94" i="1"/>
  <c r="L93" i="1"/>
  <c r="L94" i="1"/>
  <c r="L92" i="1"/>
  <c r="L97" i="1" s="1"/>
  <c r="L95" i="1"/>
  <c r="I94" i="1"/>
  <c r="I92" i="1"/>
  <c r="I93" i="1"/>
  <c r="I95" i="1"/>
  <c r="E78" i="1"/>
  <c r="E80" i="1"/>
  <c r="E81" i="1"/>
  <c r="E79" i="1"/>
  <c r="E65" i="1"/>
  <c r="E67" i="1"/>
  <c r="E66" i="1"/>
  <c r="E68" i="1"/>
  <c r="F81" i="1"/>
  <c r="F78" i="1"/>
  <c r="F80" i="1"/>
  <c r="F79" i="1"/>
  <c r="I97" i="1" l="1"/>
  <c r="F97" i="1"/>
  <c r="H97" i="1"/>
  <c r="M97" i="1"/>
  <c r="G97" i="1"/>
  <c r="K97" i="1"/>
  <c r="E97" i="1"/>
  <c r="J26" i="1" a="1"/>
  <c r="J33" i="1"/>
  <c r="J34" i="1"/>
  <c r="F83" i="1"/>
  <c r="E83" i="1"/>
  <c r="J32" i="1" l="1"/>
  <c r="J27" i="1"/>
  <c r="J29" i="1"/>
  <c r="J31" i="1"/>
  <c r="J28" i="1"/>
  <c r="J30" i="1"/>
  <c r="J26" i="1"/>
  <c r="M52" i="1" l="1"/>
  <c r="M54" i="1" s="1"/>
  <c r="L98" i="1" l="1"/>
  <c r="L99" i="1" s="1"/>
  <c r="L100" i="1" s="1"/>
  <c r="J98" i="1"/>
  <c r="J99" i="1" s="1"/>
  <c r="J100" i="1" s="1"/>
  <c r="E98" i="1"/>
  <c r="E99" i="1" s="1"/>
  <c r="E100" i="1" s="1"/>
  <c r="G98" i="1"/>
  <c r="G99" i="1" s="1"/>
  <c r="G100" i="1" s="1"/>
  <c r="H98" i="1"/>
  <c r="H99" i="1" s="1"/>
  <c r="H100" i="1" s="1"/>
  <c r="I98" i="1"/>
  <c r="I99" i="1" s="1"/>
  <c r="I100" i="1" s="1"/>
  <c r="K98" i="1"/>
  <c r="K99" i="1" s="1"/>
  <c r="K100" i="1" s="1"/>
  <c r="M98" i="1"/>
  <c r="M99" i="1" s="1"/>
  <c r="M100" i="1" s="1"/>
  <c r="F98" i="1"/>
  <c r="F99" i="1" s="1"/>
  <c r="F100" i="1" s="1"/>
  <c r="N52" i="1"/>
  <c r="N54" i="1" s="1"/>
  <c r="N55" i="1" s="1"/>
  <c r="E84" i="1"/>
  <c r="E85" i="1" s="1"/>
  <c r="E86" i="1" s="1"/>
  <c r="F84" i="1"/>
  <c r="F85" i="1" s="1"/>
  <c r="F86" i="1" s="1"/>
  <c r="F65" i="1"/>
  <c r="G65" i="1" s="1"/>
  <c r="H65" i="1" s="1"/>
  <c r="F67" i="1"/>
  <c r="G67" i="1" s="1"/>
  <c r="H67" i="1" s="1"/>
  <c r="F68" i="1"/>
  <c r="G68" i="1" s="1"/>
  <c r="H68" i="1" s="1"/>
  <c r="F66" i="1"/>
  <c r="G66" i="1" s="1"/>
  <c r="H66" i="1" s="1"/>
  <c r="K104" i="1" l="1"/>
  <c r="K105" i="1"/>
  <c r="E105" i="1"/>
  <c r="E104" i="1"/>
  <c r="I104" i="1"/>
  <c r="I105" i="1"/>
  <c r="M104" i="1"/>
  <c r="M105" i="1"/>
  <c r="G104" i="1"/>
  <c r="G105" i="1"/>
  <c r="J104" i="1"/>
  <c r="J105" i="1"/>
  <c r="F104" i="1"/>
  <c r="F105" i="1"/>
  <c r="H104" i="1"/>
  <c r="H105" i="1"/>
  <c r="L104" i="1"/>
  <c r="L105" i="1"/>
</calcChain>
</file>

<file path=xl/sharedStrings.xml><?xml version="1.0" encoding="utf-8"?>
<sst xmlns="http://schemas.openxmlformats.org/spreadsheetml/2006/main" count="45" uniqueCount="40">
  <si>
    <t>Y</t>
  </si>
  <si>
    <t>Xreal</t>
  </si>
  <si>
    <t>Yreal</t>
  </si>
  <si>
    <t>X0</t>
  </si>
  <si>
    <t>x1</t>
  </si>
  <si>
    <t>x2</t>
  </si>
  <si>
    <t>x3</t>
  </si>
  <si>
    <t>min=</t>
  </si>
  <si>
    <t>max=</t>
  </si>
  <si>
    <t>Xsr=</t>
  </si>
  <si>
    <t>Xt=</t>
  </si>
  <si>
    <t>XtX=</t>
  </si>
  <si>
    <t>Obr=</t>
  </si>
  <si>
    <t>XtY=</t>
  </si>
  <si>
    <t>A=</t>
  </si>
  <si>
    <t>Y=X*A</t>
  </si>
  <si>
    <t>Xt*Y=(Xt)*X*A</t>
  </si>
  <si>
    <t>Xt*Y=(Xt*X)*A</t>
  </si>
  <si>
    <t>(Xt*X)-1)*Xt*Y=((Xt*X)-1)*(Xt*X)*A</t>
  </si>
  <si>
    <t>Yrasch</t>
  </si>
  <si>
    <t>На уравнение</t>
  </si>
  <si>
    <t>Степени свободы</t>
  </si>
  <si>
    <t>Средняя дисперсия</t>
  </si>
  <si>
    <t>Фишер расчетный</t>
  </si>
  <si>
    <t>Фишер критический</t>
  </si>
  <si>
    <t>Дисперсия</t>
  </si>
  <si>
    <t>Общая  Y</t>
  </si>
  <si>
    <t>Остаточная (ошибка)</t>
  </si>
  <si>
    <t>Значения</t>
  </si>
  <si>
    <t>Стандарт</t>
  </si>
  <si>
    <t>Интервал</t>
  </si>
  <si>
    <t>Стьюдент</t>
  </si>
  <si>
    <t>Xp</t>
  </si>
  <si>
    <t>Obr*Xp=</t>
  </si>
  <si>
    <t>dY=</t>
  </si>
  <si>
    <t>Sy=</t>
  </si>
  <si>
    <t>S2y=</t>
  </si>
  <si>
    <t>Min=</t>
  </si>
  <si>
    <t>Max=</t>
  </si>
  <si>
    <t>Yrasch=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</si>
</sst>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right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0" fillId="0" borderId="0" xfId="0" applyAlignment="1">
      <alignment horizontal="center"/>
    </xf>
    <xf numFmtId="0" fontId="0" fillId="0" borderId="5" xfId="0" applyBorder="1"/>
    <xf numFmtId="0" fontId="1" fillId="0" borderId="5" xfId="0" applyFont="1" applyBorder="1" applyAlignment="1">
      <alignment horizontal="center" wrapText="1"/>
    </xf>
    <xf numFmtId="0" fontId="1" fillId="0" borderId="5" xfId="0" applyFont="1" applyFill="1" applyBorder="1" applyAlignment="1">
      <alignment horizontal="right" wrapText="1"/>
    </xf>
    <xf numFmtId="0" fontId="0" fillId="0" borderId="5" xfId="0" applyFill="1" applyBorder="1"/>
    <xf numFmtId="0" fontId="0" fillId="3" borderId="0" xfId="0" applyFill="1"/>
    <xf numFmtId="0" fontId="0" fillId="4" borderId="0" xfId="0" applyFill="1"/>
    <xf numFmtId="0" fontId="0" fillId="2" borderId="5" xfId="0" applyFill="1" applyBorder="1"/>
    <xf numFmtId="0" fontId="0" fillId="3" borderId="5" xfId="0" applyFill="1" applyBorder="1"/>
    <xf numFmtId="0" fontId="0" fillId="4" borderId="5" xfId="0" applyFill="1" applyBorder="1"/>
    <xf numFmtId="0" fontId="1" fillId="4" borderId="5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Лист1!$E$25</c:f>
              <c:strCache>
                <c:ptCount val="1"/>
                <c:pt idx="0">
                  <c:v>Yreal</c:v>
                </c:pt>
              </c:strCache>
            </c:strRef>
          </c:tx>
          <c:marker>
            <c:symbol val="none"/>
          </c:marker>
          <c:val>
            <c:numRef>
              <c:f>Лист1!$E$26:$E$32</c:f>
              <c:numCache>
                <c:formatCode>General</c:formatCode>
                <c:ptCount val="7"/>
                <c:pt idx="0">
                  <c:v>2283</c:v>
                </c:pt>
                <c:pt idx="1">
                  <c:v>2656</c:v>
                </c:pt>
                <c:pt idx="2">
                  <c:v>2800</c:v>
                </c:pt>
                <c:pt idx="3">
                  <c:v>4242</c:v>
                </c:pt>
                <c:pt idx="4">
                  <c:v>7804</c:v>
                </c:pt>
                <c:pt idx="5">
                  <c:v>11096</c:v>
                </c:pt>
                <c:pt idx="6">
                  <c:v>14397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Лист1!$J$25</c:f>
              <c:strCache>
                <c:ptCount val="1"/>
                <c:pt idx="0">
                  <c:v>Yrasch</c:v>
                </c:pt>
              </c:strCache>
            </c:strRef>
          </c:tx>
          <c:marker>
            <c:symbol val="none"/>
          </c:marker>
          <c:val>
            <c:numRef>
              <c:f>Лист1!$J$26:$J$32</c:f>
              <c:numCache>
                <c:formatCode>General</c:formatCode>
                <c:ptCount val="7"/>
                <c:pt idx="0">
                  <c:v>2397.7652825836194</c:v>
                </c:pt>
                <c:pt idx="1">
                  <c:v>2064.7885977920641</c:v>
                </c:pt>
                <c:pt idx="2">
                  <c:v>3106.0561047948604</c:v>
                </c:pt>
                <c:pt idx="3">
                  <c:v>4913.1047124732213</c:v>
                </c:pt>
                <c:pt idx="4">
                  <c:v>7456.3923216345293</c:v>
                </c:pt>
                <c:pt idx="5">
                  <c:v>10706.376833086173</c:v>
                </c:pt>
                <c:pt idx="6">
                  <c:v>14633.516147635535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527440"/>
        <c:axId val="324525760"/>
      </c:lineChart>
      <c:catAx>
        <c:axId val="324527440"/>
        <c:scaling>
          <c:orientation val="minMax"/>
        </c:scaling>
        <c:delete val="0"/>
        <c:axPos val="b"/>
        <c:majorTickMark val="out"/>
        <c:minorTickMark val="none"/>
        <c:tickLblPos val="nextTo"/>
        <c:crossAx val="324525760"/>
        <c:crosses val="autoZero"/>
        <c:auto val="1"/>
        <c:lblAlgn val="ctr"/>
        <c:lblOffset val="100"/>
        <c:noMultiLvlLbl val="0"/>
      </c:catAx>
      <c:valAx>
        <c:axId val="324525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24527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Лист1!$D$103</c:f>
              <c:strCache>
                <c:ptCount val="1"/>
                <c:pt idx="0">
                  <c:v>Yrasch=</c:v>
                </c:pt>
              </c:strCache>
            </c:strRef>
          </c:tx>
          <c:marker>
            <c:symbol val="none"/>
          </c:marker>
          <c:val>
            <c:numRef>
              <c:f>Лист1!$E$103:$M$103</c:f>
              <c:numCache>
                <c:formatCode>General</c:formatCode>
                <c:ptCount val="9"/>
                <c:pt idx="0">
                  <c:v>2397.7652825836194</c:v>
                </c:pt>
                <c:pt idx="1">
                  <c:v>2064.7885977920641</c:v>
                </c:pt>
                <c:pt idx="2">
                  <c:v>3106.0561047948604</c:v>
                </c:pt>
                <c:pt idx="3">
                  <c:v>4913.1047124732213</c:v>
                </c:pt>
                <c:pt idx="4">
                  <c:v>7456.3923216345293</c:v>
                </c:pt>
                <c:pt idx="5">
                  <c:v>10706.376833086173</c:v>
                </c:pt>
                <c:pt idx="6">
                  <c:v>14633.516147635535</c:v>
                </c:pt>
                <c:pt idx="7">
                  <c:v>19208.268166090002</c:v>
                </c:pt>
                <c:pt idx="8">
                  <c:v>24401.090789256959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Лист1!$D$104</c:f>
              <c:strCache>
                <c:ptCount val="1"/>
                <c:pt idx="0">
                  <c:v>Min=</c:v>
                </c:pt>
              </c:strCache>
            </c:strRef>
          </c:tx>
          <c:marker>
            <c:symbol val="none"/>
          </c:marker>
          <c:val>
            <c:numRef>
              <c:f>Лист1!$E$104:$M$104</c:f>
              <c:numCache>
                <c:formatCode>General</c:formatCode>
                <c:ptCount val="9"/>
                <c:pt idx="0">
                  <c:v>-963.22389269146788</c:v>
                </c:pt>
                <c:pt idx="1">
                  <c:v>-534.34901158013236</c:v>
                </c:pt>
                <c:pt idx="2">
                  <c:v>1058.34724479177</c:v>
                </c:pt>
                <c:pt idx="3">
                  <c:v>3018.3242994278562</c:v>
                </c:pt>
                <c:pt idx="4">
                  <c:v>5216.4337126838163</c:v>
                </c:pt>
                <c:pt idx="5">
                  <c:v>8581.8975633650261</c:v>
                </c:pt>
                <c:pt idx="6">
                  <c:v>11412.797457265049</c:v>
                </c:pt>
                <c:pt idx="7">
                  <c:v>10525.293497989922</c:v>
                </c:pt>
                <c:pt idx="8">
                  <c:v>5824.696161512391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Лист1!$D$105</c:f>
              <c:strCache>
                <c:ptCount val="1"/>
                <c:pt idx="0">
                  <c:v>Max=</c:v>
                </c:pt>
              </c:strCache>
            </c:strRef>
          </c:tx>
          <c:marker>
            <c:symbol val="none"/>
          </c:marker>
          <c:val>
            <c:numRef>
              <c:f>Лист1!$E$105:$M$105</c:f>
              <c:numCache>
                <c:formatCode>General</c:formatCode>
                <c:ptCount val="9"/>
                <c:pt idx="0">
                  <c:v>5758.7544578587067</c:v>
                </c:pt>
                <c:pt idx="1">
                  <c:v>4663.9262071642606</c:v>
                </c:pt>
                <c:pt idx="2">
                  <c:v>5153.7649647979506</c:v>
                </c:pt>
                <c:pt idx="3">
                  <c:v>6807.8851255185864</c:v>
                </c:pt>
                <c:pt idx="4">
                  <c:v>9696.3509305852422</c:v>
                </c:pt>
                <c:pt idx="5">
                  <c:v>12830.85610280732</c:v>
                </c:pt>
                <c:pt idx="6">
                  <c:v>17854.234838006021</c:v>
                </c:pt>
                <c:pt idx="7">
                  <c:v>27891.242834190081</c:v>
                </c:pt>
                <c:pt idx="8">
                  <c:v>42977.485417001531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1358784"/>
        <c:axId val="241354304"/>
      </c:lineChart>
      <c:catAx>
        <c:axId val="241358784"/>
        <c:scaling>
          <c:orientation val="minMax"/>
        </c:scaling>
        <c:delete val="0"/>
        <c:axPos val="b"/>
        <c:majorTickMark val="out"/>
        <c:minorTickMark val="none"/>
        <c:tickLblPos val="nextTo"/>
        <c:crossAx val="241354304"/>
        <c:crosses val="autoZero"/>
        <c:auto val="1"/>
        <c:lblAlgn val="ctr"/>
        <c:lblOffset val="100"/>
        <c:noMultiLvlLbl val="0"/>
      </c:catAx>
      <c:valAx>
        <c:axId val="241354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413587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485775</xdr:colOff>
      <xdr:row>2</xdr:row>
      <xdr:rowOff>190500</xdr:rowOff>
    </xdr:from>
    <xdr:to>
      <xdr:col>20</xdr:col>
      <xdr:colOff>180975</xdr:colOff>
      <xdr:row>16</xdr:row>
      <xdr:rowOff>133350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47625</xdr:colOff>
          <xdr:row>72</xdr:row>
          <xdr:rowOff>171450</xdr:rowOff>
        </xdr:from>
        <xdr:to>
          <xdr:col>9</xdr:col>
          <xdr:colOff>285750</xdr:colOff>
          <xdr:row>74</xdr:row>
          <xdr:rowOff>57150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82</xdr:row>
          <xdr:rowOff>114300</xdr:rowOff>
        </xdr:from>
        <xdr:to>
          <xdr:col>9</xdr:col>
          <xdr:colOff>352425</xdr:colOff>
          <xdr:row>84</xdr:row>
          <xdr:rowOff>47625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171450</xdr:colOff>
      <xdr:row>107</xdr:row>
      <xdr:rowOff>28575</xdr:rowOff>
    </xdr:from>
    <xdr:to>
      <xdr:col>11</xdr:col>
      <xdr:colOff>990600</xdr:colOff>
      <xdr:row>121</xdr:row>
      <xdr:rowOff>104775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N105"/>
  <sheetViews>
    <sheetView tabSelected="1" topLeftCell="B54" workbookViewId="0">
      <selection activeCell="M68" sqref="M68"/>
    </sheetView>
  </sheetViews>
  <sheetFormatPr defaultRowHeight="15" x14ac:dyDescent="0.25"/>
  <cols>
    <col min="11" max="11" width="10.5703125" customWidth="1"/>
    <col min="12" max="12" width="18.42578125" customWidth="1"/>
    <col min="13" max="13" width="20.28515625" customWidth="1"/>
    <col min="14" max="14" width="10" bestFit="1" customWidth="1"/>
  </cols>
  <sheetData>
    <row r="3" spans="4:12" ht="15.75" thickBot="1" x14ac:dyDescent="0.3"/>
    <row r="4" spans="4:12" ht="16.5" thickBot="1" x14ac:dyDescent="0.3">
      <c r="D4" s="1">
        <v>1995</v>
      </c>
      <c r="E4" s="2">
        <v>1997</v>
      </c>
      <c r="F4" s="3">
        <v>1998</v>
      </c>
      <c r="G4" s="2">
        <v>1999</v>
      </c>
      <c r="H4" s="2">
        <v>2000</v>
      </c>
      <c r="I4" s="3">
        <v>2001</v>
      </c>
      <c r="J4" s="3">
        <v>2002</v>
      </c>
      <c r="K4" s="3">
        <v>2003</v>
      </c>
      <c r="L4" s="3">
        <v>2004</v>
      </c>
    </row>
    <row r="5" spans="4:12" ht="16.5" thickBot="1" x14ac:dyDescent="0.3">
      <c r="D5" s="4">
        <v>2283</v>
      </c>
      <c r="E5" s="5">
        <v>2656</v>
      </c>
      <c r="F5" s="5">
        <v>2800</v>
      </c>
      <c r="G5" s="5">
        <v>4242</v>
      </c>
      <c r="H5" s="5">
        <v>7804</v>
      </c>
      <c r="I5" s="5">
        <v>11096</v>
      </c>
      <c r="J5" s="5">
        <v>14397</v>
      </c>
      <c r="K5" s="5">
        <v>21362</v>
      </c>
      <c r="L5" s="5">
        <v>27074</v>
      </c>
    </row>
    <row r="12" spans="4:12" ht="15.75" thickBot="1" x14ac:dyDescent="0.3">
      <c r="E12" s="6" t="s">
        <v>0</v>
      </c>
    </row>
    <row r="13" spans="4:12" ht="16.5" thickBot="1" x14ac:dyDescent="0.3">
      <c r="D13" s="1">
        <v>1995</v>
      </c>
      <c r="E13" s="4">
        <v>2283</v>
      </c>
    </row>
    <row r="14" spans="4:12" ht="16.5" thickBot="1" x14ac:dyDescent="0.3">
      <c r="D14" s="3">
        <v>1997</v>
      </c>
      <c r="E14" s="5">
        <v>2656</v>
      </c>
    </row>
    <row r="15" spans="4:12" ht="16.5" thickBot="1" x14ac:dyDescent="0.3">
      <c r="D15" s="3">
        <v>1998</v>
      </c>
      <c r="E15" s="5">
        <v>2800</v>
      </c>
    </row>
    <row r="16" spans="4:12" ht="16.5" thickBot="1" x14ac:dyDescent="0.3">
      <c r="D16" s="3">
        <v>1999</v>
      </c>
      <c r="E16" s="5">
        <v>4242</v>
      </c>
    </row>
    <row r="17" spans="4:13" ht="16.5" thickBot="1" x14ac:dyDescent="0.3">
      <c r="D17" s="3">
        <v>2000</v>
      </c>
      <c r="E17" s="5">
        <v>7804</v>
      </c>
    </row>
    <row r="18" spans="4:13" ht="16.5" thickBot="1" x14ac:dyDescent="0.3">
      <c r="D18" s="3">
        <v>2001</v>
      </c>
      <c r="E18" s="5">
        <v>11096</v>
      </c>
    </row>
    <row r="19" spans="4:13" ht="16.5" thickBot="1" x14ac:dyDescent="0.3">
      <c r="D19" s="3">
        <v>2002</v>
      </c>
      <c r="E19" s="5">
        <v>14397</v>
      </c>
    </row>
    <row r="20" spans="4:13" ht="16.5" thickBot="1" x14ac:dyDescent="0.3">
      <c r="D20" s="3">
        <v>2003</v>
      </c>
      <c r="E20" s="5">
        <v>21362</v>
      </c>
    </row>
    <row r="21" spans="4:13" ht="16.5" thickBot="1" x14ac:dyDescent="0.3">
      <c r="D21" s="3">
        <v>2004</v>
      </c>
      <c r="E21" s="5">
        <v>27074</v>
      </c>
      <c r="I21">
        <f t="array" ref="I21:L21">LINEST(Y,G26:I32)</f>
        <v>-211.10291714725054</v>
      </c>
      <c r="J21">
        <v>4599.9365628604364</v>
      </c>
      <c r="K21">
        <v>6328.9783496731998</v>
      </c>
      <c r="L21">
        <v>3915.7041522491368</v>
      </c>
    </row>
    <row r="25" spans="4:13" x14ac:dyDescent="0.25">
      <c r="D25" s="7" t="s">
        <v>1</v>
      </c>
      <c r="E25" s="7" t="s">
        <v>2</v>
      </c>
      <c r="F25" s="7" t="s">
        <v>3</v>
      </c>
      <c r="G25" s="7" t="s">
        <v>4</v>
      </c>
      <c r="H25" s="7" t="s">
        <v>5</v>
      </c>
      <c r="I25" s="7" t="s">
        <v>6</v>
      </c>
      <c r="J25" s="10" t="s">
        <v>19</v>
      </c>
      <c r="M25" t="s">
        <v>15</v>
      </c>
    </row>
    <row r="26" spans="4:13" ht="15.75" x14ac:dyDescent="0.25">
      <c r="D26" s="8">
        <v>1995</v>
      </c>
      <c r="E26" s="8">
        <v>2283</v>
      </c>
      <c r="F26" s="7">
        <v>1</v>
      </c>
      <c r="G26" s="7">
        <f>2*(D26-$D$37)/($D$36-$D$35)</f>
        <v>-1</v>
      </c>
      <c r="H26" s="7">
        <f>G26^2</f>
        <v>1</v>
      </c>
      <c r="I26" s="7">
        <f>G26^3</f>
        <v>-1</v>
      </c>
      <c r="J26" s="7">
        <f t="array" ref="J26:J32">MMULT(X,A)</f>
        <v>2397.7652825836194</v>
      </c>
    </row>
    <row r="27" spans="4:13" ht="15.75" x14ac:dyDescent="0.25">
      <c r="D27" s="8">
        <v>1997</v>
      </c>
      <c r="E27" s="8">
        <v>2656</v>
      </c>
      <c r="F27" s="7">
        <v>1</v>
      </c>
      <c r="G27" s="7">
        <f t="shared" ref="G27:G32" si="0">2*(D27-$D$37)/($D$36-$D$35)</f>
        <v>-0.42857142857142855</v>
      </c>
      <c r="H27" s="7">
        <f t="shared" ref="H27:H34" si="1">G27^2</f>
        <v>0.18367346938775508</v>
      </c>
      <c r="I27" s="7">
        <f t="shared" ref="I27:I32" si="2">G27^3</f>
        <v>-7.871720116618075E-2</v>
      </c>
      <c r="J27" s="7">
        <v>2064.7885977920641</v>
      </c>
      <c r="M27" t="s">
        <v>16</v>
      </c>
    </row>
    <row r="28" spans="4:13" ht="15.75" x14ac:dyDescent="0.25">
      <c r="D28" s="8">
        <v>1998</v>
      </c>
      <c r="E28" s="8">
        <v>2800</v>
      </c>
      <c r="F28" s="7">
        <v>1</v>
      </c>
      <c r="G28" s="7">
        <f t="shared" si="0"/>
        <v>-0.14285714285714285</v>
      </c>
      <c r="H28" s="7">
        <f t="shared" si="1"/>
        <v>2.0408163265306121E-2</v>
      </c>
      <c r="I28" s="7">
        <f t="shared" si="2"/>
        <v>-2.9154518950437313E-3</v>
      </c>
      <c r="J28" s="7">
        <v>3106.0561047948604</v>
      </c>
    </row>
    <row r="29" spans="4:13" ht="15.75" x14ac:dyDescent="0.25">
      <c r="D29" s="8">
        <v>1999</v>
      </c>
      <c r="E29" s="8">
        <v>4242</v>
      </c>
      <c r="F29" s="7">
        <v>1</v>
      </c>
      <c r="G29" s="7">
        <f t="shared" si="0"/>
        <v>0.14285714285714285</v>
      </c>
      <c r="H29" s="7">
        <f t="shared" si="1"/>
        <v>2.0408163265306121E-2</v>
      </c>
      <c r="I29" s="7">
        <f t="shared" si="2"/>
        <v>2.9154518950437313E-3</v>
      </c>
      <c r="J29" s="7">
        <v>4913.1047124732213</v>
      </c>
      <c r="M29" t="s">
        <v>17</v>
      </c>
    </row>
    <row r="30" spans="4:13" ht="15.75" x14ac:dyDescent="0.25">
      <c r="D30" s="8">
        <v>2000</v>
      </c>
      <c r="E30" s="8">
        <v>7804</v>
      </c>
      <c r="F30" s="7">
        <v>1</v>
      </c>
      <c r="G30" s="7">
        <f t="shared" si="0"/>
        <v>0.42857142857142855</v>
      </c>
      <c r="H30" s="7">
        <f t="shared" si="1"/>
        <v>0.18367346938775508</v>
      </c>
      <c r="I30" s="7">
        <f t="shared" si="2"/>
        <v>7.871720116618075E-2</v>
      </c>
      <c r="J30" s="7">
        <v>7456.3923216345293</v>
      </c>
    </row>
    <row r="31" spans="4:13" ht="15.75" x14ac:dyDescent="0.25">
      <c r="D31" s="8">
        <v>2001</v>
      </c>
      <c r="E31" s="8">
        <v>11096</v>
      </c>
      <c r="F31" s="7">
        <v>1</v>
      </c>
      <c r="G31" s="7">
        <f>2*(D31-$D$37)/($D$36-$D$35)</f>
        <v>0.7142857142857143</v>
      </c>
      <c r="H31" s="7">
        <f t="shared" si="1"/>
        <v>0.51020408163265307</v>
      </c>
      <c r="I31" s="7">
        <f t="shared" si="2"/>
        <v>0.3644314868804665</v>
      </c>
      <c r="J31" s="7">
        <v>10706.376833086173</v>
      </c>
      <c r="M31" t="s">
        <v>18</v>
      </c>
    </row>
    <row r="32" spans="4:13" ht="15.75" x14ac:dyDescent="0.25">
      <c r="D32" s="8">
        <v>2002</v>
      </c>
      <c r="E32" s="8">
        <v>14397</v>
      </c>
      <c r="F32" s="7">
        <v>1</v>
      </c>
      <c r="G32" s="7">
        <f t="shared" si="0"/>
        <v>1</v>
      </c>
      <c r="H32" s="7">
        <f t="shared" si="1"/>
        <v>1</v>
      </c>
      <c r="I32" s="7">
        <f t="shared" si="2"/>
        <v>1</v>
      </c>
      <c r="J32" s="7">
        <v>14633.516147635535</v>
      </c>
    </row>
    <row r="33" spans="3:13" ht="15.75" x14ac:dyDescent="0.25">
      <c r="D33" s="16">
        <v>2003</v>
      </c>
      <c r="E33" s="16">
        <v>21362</v>
      </c>
      <c r="F33" s="15">
        <v>1</v>
      </c>
      <c r="G33" s="15">
        <f t="shared" ref="G33:G34" si="3">2*(D33-$D$37)/($D$36-$D$35)</f>
        <v>1.2857142857142858</v>
      </c>
      <c r="H33" s="15">
        <f t="shared" si="1"/>
        <v>1.6530612244897962</v>
      </c>
      <c r="I33" s="15">
        <f t="shared" ref="I33:I34" si="4">G33^3</f>
        <v>2.1253644314868811</v>
      </c>
      <c r="J33" s="15">
        <f>MMULT(F33:I33,A)</f>
        <v>19208.268166090002</v>
      </c>
    </row>
    <row r="34" spans="3:13" ht="15.75" x14ac:dyDescent="0.25">
      <c r="D34" s="16">
        <v>2004</v>
      </c>
      <c r="E34" s="16">
        <v>27074</v>
      </c>
      <c r="F34" s="15">
        <v>1</v>
      </c>
      <c r="G34" s="15">
        <f t="shared" si="3"/>
        <v>1.5714285714285714</v>
      </c>
      <c r="H34" s="15">
        <f t="shared" si="1"/>
        <v>2.4693877551020407</v>
      </c>
      <c r="I34" s="15">
        <f t="shared" si="4"/>
        <v>3.8804664723032065</v>
      </c>
      <c r="J34" s="15">
        <f>MMULT(F34:I34,A)</f>
        <v>24401.090789256959</v>
      </c>
    </row>
    <row r="35" spans="3:13" ht="15.75" x14ac:dyDescent="0.25">
      <c r="C35" t="s">
        <v>7</v>
      </c>
      <c r="D35" s="17">
        <v>1995</v>
      </c>
    </row>
    <row r="36" spans="3:13" ht="15.75" x14ac:dyDescent="0.25">
      <c r="C36" t="s">
        <v>8</v>
      </c>
      <c r="D36" s="9">
        <v>2002</v>
      </c>
    </row>
    <row r="37" spans="3:13" x14ac:dyDescent="0.25">
      <c r="C37" t="s">
        <v>9</v>
      </c>
      <c r="D37" s="7">
        <f>(D35+D36)/2</f>
        <v>1998.5</v>
      </c>
    </row>
    <row r="41" spans="3:13" x14ac:dyDescent="0.25">
      <c r="D41" t="s">
        <v>10</v>
      </c>
      <c r="E41">
        <f t="array" ref="E41:K44">TRANSPOSE(X)</f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 s="15">
        <v>1</v>
      </c>
      <c r="M41" s="12">
        <v>1</v>
      </c>
    </row>
    <row r="42" spans="3:13" x14ac:dyDescent="0.25">
      <c r="E42">
        <v>-1</v>
      </c>
      <c r="F42">
        <v>-0.42857142857142855</v>
      </c>
      <c r="G42">
        <v>-0.14285714285714285</v>
      </c>
      <c r="H42">
        <v>0.14285714285714285</v>
      </c>
      <c r="I42">
        <v>0.42857142857142855</v>
      </c>
      <c r="J42">
        <v>0.7142857142857143</v>
      </c>
      <c r="K42">
        <v>1</v>
      </c>
      <c r="L42" s="15">
        <v>1.2857142857142858</v>
      </c>
      <c r="M42" s="12">
        <v>1.5714285714285714</v>
      </c>
    </row>
    <row r="43" spans="3:13" x14ac:dyDescent="0.25">
      <c r="E43">
        <v>1</v>
      </c>
      <c r="F43">
        <v>0.18367346938775508</v>
      </c>
      <c r="G43">
        <v>2.0408163265306121E-2</v>
      </c>
      <c r="H43">
        <v>2.0408163265306121E-2</v>
      </c>
      <c r="I43">
        <v>0.18367346938775508</v>
      </c>
      <c r="J43">
        <v>0.51020408163265307</v>
      </c>
      <c r="K43">
        <v>1</v>
      </c>
      <c r="L43" s="15">
        <v>1.6530612244897962</v>
      </c>
      <c r="M43" s="12">
        <v>2.4693877551020407</v>
      </c>
    </row>
    <row r="44" spans="3:13" x14ac:dyDescent="0.25">
      <c r="E44">
        <v>-1</v>
      </c>
      <c r="F44">
        <v>-7.871720116618075E-2</v>
      </c>
      <c r="G44">
        <v>-2.9154518950437313E-3</v>
      </c>
      <c r="H44">
        <v>2.9154518950437313E-3</v>
      </c>
      <c r="I44">
        <v>7.871720116618075E-2</v>
      </c>
      <c r="J44">
        <v>0.3644314868804665</v>
      </c>
      <c r="K44">
        <v>1</v>
      </c>
      <c r="L44" s="15">
        <v>2.1253644314868811</v>
      </c>
      <c r="M44" s="12">
        <v>3.8804664723032065</v>
      </c>
    </row>
    <row r="47" spans="3:13" x14ac:dyDescent="0.25">
      <c r="D47" t="s">
        <v>11</v>
      </c>
      <c r="E47">
        <f t="array" ref="E47:H50">MMULT(XT,X)</f>
        <v>7</v>
      </c>
      <c r="F47">
        <v>0.7142857142857143</v>
      </c>
      <c r="G47">
        <v>2.9183673469387754</v>
      </c>
      <c r="H47">
        <v>0.36443148688046656</v>
      </c>
    </row>
    <row r="48" spans="3:13" x14ac:dyDescent="0.25">
      <c r="E48">
        <v>0.7142857142857143</v>
      </c>
      <c r="F48">
        <v>2.9183673469387754</v>
      </c>
      <c r="G48">
        <v>0.36443148688046656</v>
      </c>
      <c r="H48">
        <v>2.3286130778842149</v>
      </c>
    </row>
    <row r="49" spans="4:14" x14ac:dyDescent="0.25">
      <c r="E49">
        <v>2.9183673469387754</v>
      </c>
      <c r="F49">
        <v>0.36443148688046656</v>
      </c>
      <c r="G49">
        <v>2.3286130778842149</v>
      </c>
      <c r="H49">
        <v>0.18593443208187066</v>
      </c>
    </row>
    <row r="50" spans="4:14" x14ac:dyDescent="0.25">
      <c r="E50">
        <v>0.36443148688046656</v>
      </c>
      <c r="F50">
        <v>2.3286130778842149</v>
      </c>
      <c r="G50">
        <v>0.18593443208187066</v>
      </c>
      <c r="H50">
        <v>2.1452201038682865</v>
      </c>
    </row>
    <row r="51" spans="4:14" x14ac:dyDescent="0.25">
      <c r="L51" t="s">
        <v>26</v>
      </c>
      <c r="M51" t="s">
        <v>27</v>
      </c>
      <c r="N51" t="s">
        <v>20</v>
      </c>
    </row>
    <row r="52" spans="4:14" x14ac:dyDescent="0.25">
      <c r="K52" t="s">
        <v>25</v>
      </c>
      <c r="L52">
        <f>VAR(Y)*6</f>
        <v>136527189.4285714</v>
      </c>
      <c r="M52">
        <f>SUMXMY2(Y,J26:J32)</f>
        <v>1235331.0649200859</v>
      </c>
      <c r="N52">
        <f>L52-M52</f>
        <v>135291858.36365131</v>
      </c>
    </row>
    <row r="53" spans="4:14" x14ac:dyDescent="0.25">
      <c r="D53" t="s">
        <v>12</v>
      </c>
      <c r="E53">
        <f t="array" ref="E53:H56">MINVERSE(XtX)</f>
        <v>0.3031128352076124</v>
      </c>
      <c r="F53">
        <v>-9.2486213235293865E-2</v>
      </c>
      <c r="G53">
        <v>-0.37188446150519028</v>
      </c>
      <c r="H53">
        <v>8.1132407006920121E-2</v>
      </c>
      <c r="K53" t="s">
        <v>21</v>
      </c>
      <c r="M53">
        <v>2</v>
      </c>
      <c r="N53">
        <v>4</v>
      </c>
    </row>
    <row r="54" spans="4:14" x14ac:dyDescent="0.25">
      <c r="E54">
        <v>-9.248621323529381E-2</v>
      </c>
      <c r="F54">
        <v>2.6650028935185142</v>
      </c>
      <c r="G54">
        <v>-7.1933721405228954E-2</v>
      </c>
      <c r="H54">
        <v>-2.8708852464596903</v>
      </c>
      <c r="K54" t="s">
        <v>22</v>
      </c>
      <c r="M54" s="15">
        <f>M52/M53</f>
        <v>617665.53246004297</v>
      </c>
      <c r="N54">
        <f>N52/N53</f>
        <v>33822964.590912826</v>
      </c>
    </row>
    <row r="55" spans="4:14" x14ac:dyDescent="0.25">
      <c r="E55">
        <v>-0.37188446150519022</v>
      </c>
      <c r="F55">
        <v>-7.193372140522887E-2</v>
      </c>
      <c r="G55">
        <v>0.90172875216262971</v>
      </c>
      <c r="H55">
        <v>6.3102983227604895E-2</v>
      </c>
      <c r="K55" t="s">
        <v>23</v>
      </c>
      <c r="N55">
        <f>N54/M54</f>
        <v>54.759352454397877</v>
      </c>
    </row>
    <row r="56" spans="4:14" x14ac:dyDescent="0.25">
      <c r="E56">
        <v>8.1132407006920051E-2</v>
      </c>
      <c r="F56">
        <v>-2.8708852464596899</v>
      </c>
      <c r="G56">
        <v>6.3102983227604978E-2</v>
      </c>
      <c r="H56">
        <v>3.5632151195854105</v>
      </c>
      <c r="K56" t="s">
        <v>24</v>
      </c>
      <c r="N56">
        <f>FINV(0.05,4,2)</f>
        <v>19.246794344808965</v>
      </c>
    </row>
    <row r="58" spans="4:14" x14ac:dyDescent="0.25">
      <c r="K58" t="s">
        <v>31</v>
      </c>
      <c r="L58" s="15">
        <f>TINV(0.05,2)</f>
        <v>4.3026527297494637</v>
      </c>
    </row>
    <row r="59" spans="4:14" x14ac:dyDescent="0.25">
      <c r="D59" t="s">
        <v>13</v>
      </c>
      <c r="E59">
        <f t="array" ref="E59:E62">MMULT(XT,Y)</f>
        <v>45278</v>
      </c>
    </row>
    <row r="60" spans="4:14" x14ac:dyDescent="0.25">
      <c r="E60">
        <v>22452</v>
      </c>
    </row>
    <row r="61" spans="4:14" x14ac:dyDescent="0.25">
      <c r="E61">
        <v>24406.163265306124</v>
      </c>
    </row>
    <row r="62" spans="4:14" x14ac:dyDescent="0.25">
      <c r="E62">
        <v>16567.172011661809</v>
      </c>
    </row>
    <row r="64" spans="4:14" x14ac:dyDescent="0.25">
      <c r="E64" s="7" t="s">
        <v>28</v>
      </c>
      <c r="F64" s="7" t="s">
        <v>25</v>
      </c>
      <c r="G64" s="7" t="s">
        <v>29</v>
      </c>
      <c r="H64" s="7" t="s">
        <v>30</v>
      </c>
      <c r="K64">
        <f t="array" ref="K64:N64">LINEST(Y,G26:I32)</f>
        <v>-211.10291714725054</v>
      </c>
      <c r="L64">
        <v>4599.9365628604364</v>
      </c>
      <c r="M64">
        <v>6328.9783496731998</v>
      </c>
      <c r="N64">
        <v>3915.7041522491368</v>
      </c>
    </row>
    <row r="65" spans="4:8" x14ac:dyDescent="0.25">
      <c r="D65" t="s">
        <v>14</v>
      </c>
      <c r="E65" s="7">
        <f t="array" ref="E65:E68">MMULT(Obr,XtY)</f>
        <v>3915.7041522491336</v>
      </c>
      <c r="F65" s="7">
        <f>E53*$M$54</f>
        <v>187222.35075398316</v>
      </c>
      <c r="G65" s="7">
        <f>ABS(F65)^0.5</f>
        <v>432.69198138396689</v>
      </c>
      <c r="H65" s="13">
        <f>G65*$L$58</f>
        <v>1861.7233348424293</v>
      </c>
    </row>
    <row r="66" spans="4:8" x14ac:dyDescent="0.25">
      <c r="E66" s="7">
        <v>6328.9783496731834</v>
      </c>
      <c r="F66" s="7">
        <f>F54*$M$54</f>
        <v>1646080.4312326682</v>
      </c>
      <c r="G66" s="7">
        <f t="shared" ref="G66:G68" si="5">ABS(F66)^0.5</f>
        <v>1282.9966606475125</v>
      </c>
      <c r="H66" s="13">
        <f t="shared" ref="H66:H68" si="6">G66*$L$58</f>
        <v>5520.2890841944663</v>
      </c>
    </row>
    <row r="67" spans="4:8" x14ac:dyDescent="0.25">
      <c r="E67" s="7">
        <v>4599.9365628604437</v>
      </c>
      <c r="F67" s="7">
        <f>G55*$M$54</f>
        <v>556966.76983906084</v>
      </c>
      <c r="G67" s="7">
        <f t="shared" si="5"/>
        <v>746.30206340265522</v>
      </c>
      <c r="H67" s="13">
        <f t="shared" si="6"/>
        <v>3211.0786103170917</v>
      </c>
    </row>
    <row r="68" spans="4:8" x14ac:dyDescent="0.25">
      <c r="E68" s="7">
        <v>-211.10291714722553</v>
      </c>
      <c r="F68" s="7">
        <f>H56*$M$54</f>
        <v>2200875.1641083984</v>
      </c>
      <c r="G68" s="7">
        <f t="shared" si="5"/>
        <v>1483.5346858460703</v>
      </c>
      <c r="H68" s="14">
        <f t="shared" si="6"/>
        <v>6383.1345657336069</v>
      </c>
    </row>
    <row r="72" spans="4:8" x14ac:dyDescent="0.25">
      <c r="E72">
        <v>2003</v>
      </c>
      <c r="F72">
        <v>2004</v>
      </c>
    </row>
    <row r="73" spans="4:8" x14ac:dyDescent="0.25">
      <c r="D73" t="s">
        <v>32</v>
      </c>
      <c r="E73" s="15">
        <v>1</v>
      </c>
      <c r="F73" s="12">
        <v>1</v>
      </c>
    </row>
    <row r="74" spans="4:8" x14ac:dyDescent="0.25">
      <c r="E74" s="15">
        <v>1.2857142857142858</v>
      </c>
      <c r="F74" s="12">
        <v>1.5714285714285714</v>
      </c>
    </row>
    <row r="75" spans="4:8" x14ac:dyDescent="0.25">
      <c r="E75" s="15">
        <v>1.6530612244897962</v>
      </c>
      <c r="F75" s="12">
        <v>2.4693877551020407</v>
      </c>
    </row>
    <row r="76" spans="4:8" x14ac:dyDescent="0.25">
      <c r="E76" s="15">
        <v>2.1253644314868811</v>
      </c>
      <c r="F76" s="12">
        <v>3.8804664723032065</v>
      </c>
    </row>
    <row r="78" spans="4:8" x14ac:dyDescent="0.25">
      <c r="D78" t="s">
        <v>33</v>
      </c>
      <c r="E78">
        <f t="array" ref="E78:E81">MMULT(Obr,E73:E76)</f>
        <v>-0.25810986159169591</v>
      </c>
      <c r="F78">
        <f t="array" ref="F78:F81">MMULT(Obr,F73:F76)</f>
        <v>-0.44571799307958543</v>
      </c>
    </row>
    <row r="79" spans="4:8" x14ac:dyDescent="0.25">
      <c r="E79">
        <v>-2.8866421568627425</v>
      </c>
      <c r="F79">
        <v>-7.2226307189542363</v>
      </c>
    </row>
    <row r="80" spans="4:8" x14ac:dyDescent="0.25">
      <c r="E80">
        <v>1.1603589965397929</v>
      </c>
      <c r="F80">
        <v>1.9866637831603231</v>
      </c>
    </row>
    <row r="81" spans="3:13" x14ac:dyDescent="0.25">
      <c r="E81">
        <v>4.0674380046136074</v>
      </c>
      <c r="F81">
        <v>9.5525038446751118</v>
      </c>
    </row>
    <row r="83" spans="3:13" x14ac:dyDescent="0.25">
      <c r="E83">
        <f>MMULT(F33:I33,E78:E81)</f>
        <v>6.5934256055363329</v>
      </c>
      <c r="F83">
        <f>MMULT(F34:I34,F78:F81)</f>
        <v>30.178447849728087</v>
      </c>
    </row>
    <row r="84" spans="3:13" x14ac:dyDescent="0.25">
      <c r="D84" t="s">
        <v>36</v>
      </c>
      <c r="E84">
        <f>E83*$M$54</f>
        <v>4072531.7373792804</v>
      </c>
      <c r="F84">
        <f>F83*$M$54</f>
        <v>18640187.059919938</v>
      </c>
    </row>
    <row r="85" spans="3:13" x14ac:dyDescent="0.25">
      <c r="D85" t="s">
        <v>35</v>
      </c>
      <c r="E85">
        <f>E84^0.5</f>
        <v>2018.051470448482</v>
      </c>
      <c r="F85">
        <f>F84^0.5</f>
        <v>4317.4282923888777</v>
      </c>
    </row>
    <row r="86" spans="3:13" x14ac:dyDescent="0.25">
      <c r="D86" t="s">
        <v>34</v>
      </c>
      <c r="E86" s="11">
        <f>E85*$L$58</f>
        <v>8682.9746681000797</v>
      </c>
      <c r="F86" s="11">
        <f>F85*$L$58</f>
        <v>18576.394627744568</v>
      </c>
    </row>
    <row r="91" spans="3:13" ht="15.75" x14ac:dyDescent="0.25">
      <c r="E91" s="8">
        <v>1995</v>
      </c>
      <c r="F91" s="8">
        <v>1997</v>
      </c>
      <c r="G91" s="8">
        <v>1998</v>
      </c>
      <c r="H91" s="8">
        <v>1999</v>
      </c>
      <c r="I91" s="8">
        <v>2000</v>
      </c>
      <c r="J91" s="8">
        <v>2001</v>
      </c>
      <c r="K91" s="8">
        <v>2002</v>
      </c>
      <c r="L91" s="16">
        <v>2003</v>
      </c>
      <c r="M91" s="16">
        <v>2004</v>
      </c>
    </row>
    <row r="92" spans="3:13" x14ac:dyDescent="0.25">
      <c r="E92">
        <f t="array" ref="E92:E95">MMULT(Obr,E41:E44)</f>
        <v>-5.7417820069204123E-2</v>
      </c>
      <c r="F92">
        <f t="array" ref="F92:F95">MMULT(Obr,F41:F44)</f>
        <v>0.26805795847750846</v>
      </c>
      <c r="G92">
        <f t="array" ref="G92:G95">MMULT(Obr,G41:G44)</f>
        <v>0.30849913494809683</v>
      </c>
      <c r="H92">
        <f t="array" ref="H92:H95">MMULT(Obr,H41:H44)</f>
        <v>0.28254757785467127</v>
      </c>
      <c r="I92">
        <f t="array" ref="I92:I95">MMULT(Obr,I41:I44)</f>
        <v>0.2015570934256056</v>
      </c>
      <c r="J92">
        <f t="array" ref="J92:J95">MMULT(Obr,J41:J44)</f>
        <v>7.6881487889273376E-2</v>
      </c>
      <c r="K92">
        <f t="array" ref="K92:K95">MMULT(Obr,K41:K44)</f>
        <v>-8.012543252595164E-2</v>
      </c>
      <c r="L92">
        <f t="array" ref="L92:L95">MMULT(Obr,L41:L44)</f>
        <v>-0.25810986159169591</v>
      </c>
      <c r="M92">
        <f t="array" ref="M92:M95">MMULT(Obr,M41:M44)</f>
        <v>-0.44571799307958543</v>
      </c>
    </row>
    <row r="93" spans="3:13" x14ac:dyDescent="0.25">
      <c r="C93" t="s">
        <v>33</v>
      </c>
      <c r="E93">
        <v>4.1462418300653336E-2</v>
      </c>
      <c r="F93">
        <v>-1.0218545751633967</v>
      </c>
      <c r="G93">
        <v>-0.4662990196078422</v>
      </c>
      <c r="H93">
        <v>0.27839052287581662</v>
      </c>
      <c r="I93">
        <v>0.81045751633986818</v>
      </c>
      <c r="J93">
        <v>0.72814542483660039</v>
      </c>
      <c r="K93">
        <v>-0.37030228758169903</v>
      </c>
      <c r="L93">
        <v>-2.8866421568627425</v>
      </c>
      <c r="M93">
        <v>-7.2226307189542363</v>
      </c>
    </row>
    <row r="94" spans="3:13" x14ac:dyDescent="0.25">
      <c r="E94">
        <v>0.53867502883506346</v>
      </c>
      <c r="F94">
        <v>-0.18039936562860429</v>
      </c>
      <c r="G94">
        <v>-0.34338956170703566</v>
      </c>
      <c r="H94">
        <v>-0.36357410611303337</v>
      </c>
      <c r="I94">
        <v>-0.23212226066897343</v>
      </c>
      <c r="J94">
        <v>5.9796712802768201E-2</v>
      </c>
      <c r="K94">
        <v>0.52101355247981551</v>
      </c>
      <c r="L94">
        <v>1.1603589965397929</v>
      </c>
      <c r="M94">
        <v>1.9866637831603231</v>
      </c>
    </row>
    <row r="95" spans="3:13" x14ac:dyDescent="0.25">
      <c r="E95">
        <v>-0.54809448289119578</v>
      </c>
      <c r="F95">
        <v>1.0426158208381371</v>
      </c>
      <c r="G95">
        <v>0.48215830449826874</v>
      </c>
      <c r="H95">
        <v>-0.31731785851595501</v>
      </c>
      <c r="I95">
        <v>-0.85717031910803387</v>
      </c>
      <c r="J95">
        <v>-0.63875672818146678</v>
      </c>
      <c r="K95">
        <v>0.83656526336024539</v>
      </c>
      <c r="L95">
        <v>4.0674380046136074</v>
      </c>
      <c r="M95">
        <v>9.5525038446751118</v>
      </c>
    </row>
    <row r="97" spans="4:13" x14ac:dyDescent="0.25">
      <c r="E97">
        <f>MMULT(F26:I26,E92:E95)</f>
        <v>0.98788927335640175</v>
      </c>
      <c r="F97">
        <f>MMULT(F27:I27,F92:F95)</f>
        <v>0.59078925687922146</v>
      </c>
      <c r="G97">
        <f>MMULT(F28:I28,G92:G95)</f>
        <v>0.36669962102488035</v>
      </c>
      <c r="H97">
        <f>MMULT(F29:I29,H92:H95)</f>
        <v>0.31397264788268237</v>
      </c>
      <c r="I97">
        <f>MMULT(F30:I30,I92:I95)</f>
        <v>0.43878727961772918</v>
      </c>
      <c r="J97">
        <f>MMULT(F31:I31,J92:J95)</f>
        <v>0.39471082550667341</v>
      </c>
      <c r="K97">
        <f>MMULT(F32:I32,K92:K95)</f>
        <v>0.90715109573241026</v>
      </c>
      <c r="L97">
        <f>MMULT(F33:I33,L92:L95)</f>
        <v>6.5934256055363329</v>
      </c>
      <c r="M97">
        <f>MMULT(F34:I34,M92:M95)</f>
        <v>30.178447849728087</v>
      </c>
    </row>
    <row r="98" spans="4:13" x14ac:dyDescent="0.25">
      <c r="D98" t="s">
        <v>36</v>
      </c>
      <c r="E98">
        <f>E97*$M$54</f>
        <v>610185.15403924685</v>
      </c>
      <c r="F98">
        <f t="shared" ref="F98:M98" si="7">F97*$M$54</f>
        <v>364910.16092197743</v>
      </c>
      <c r="G98">
        <f t="shared" si="7"/>
        <v>226497.71667322869</v>
      </c>
      <c r="H98">
        <f t="shared" si="7"/>
        <v>193930.08273234658</v>
      </c>
      <c r="I98">
        <f t="shared" si="7"/>
        <v>271023.77870177844</v>
      </c>
      <c r="J98">
        <f t="shared" si="7"/>
        <v>243799.27220432254</v>
      </c>
      <c r="K98">
        <f t="shared" si="7"/>
        <v>560315.9645672706</v>
      </c>
      <c r="L98">
        <f t="shared" si="7"/>
        <v>4072531.7373792804</v>
      </c>
      <c r="M98">
        <f t="shared" si="7"/>
        <v>18640187.059919938</v>
      </c>
    </row>
    <row r="99" spans="4:13" x14ac:dyDescent="0.25">
      <c r="D99" t="s">
        <v>35</v>
      </c>
      <c r="E99">
        <f>E98^0.5</f>
        <v>781.14349132489531</v>
      </c>
      <c r="F99">
        <f t="shared" ref="F99:M99" si="8">F98^0.5</f>
        <v>604.07794275406002</v>
      </c>
      <c r="G99">
        <f t="shared" si="8"/>
        <v>475.91776251073952</v>
      </c>
      <c r="H99">
        <f t="shared" si="8"/>
        <v>440.37493426890973</v>
      </c>
      <c r="I99">
        <f t="shared" si="8"/>
        <v>520.59944170329118</v>
      </c>
      <c r="J99">
        <f t="shared" si="8"/>
        <v>493.76033883284157</v>
      </c>
      <c r="K99">
        <f t="shared" si="8"/>
        <v>748.54256029117721</v>
      </c>
      <c r="L99">
        <f t="shared" si="8"/>
        <v>2018.051470448482</v>
      </c>
      <c r="M99">
        <f t="shared" si="8"/>
        <v>4317.4282923888777</v>
      </c>
    </row>
    <row r="100" spans="4:13" x14ac:dyDescent="0.25">
      <c r="D100" t="s">
        <v>34</v>
      </c>
      <c r="E100">
        <f>E99*$L$58</f>
        <v>3360.9891752750873</v>
      </c>
      <c r="F100">
        <f t="shared" ref="F100:M100" si="9">F99*$L$58</f>
        <v>2599.1376093721965</v>
      </c>
      <c r="G100">
        <f t="shared" si="9"/>
        <v>2047.7088600030904</v>
      </c>
      <c r="H100">
        <f t="shared" si="9"/>
        <v>1894.7804130453651</v>
      </c>
      <c r="I100">
        <f t="shared" si="9"/>
        <v>2239.9586089507125</v>
      </c>
      <c r="J100">
        <f t="shared" si="9"/>
        <v>2124.479269721146</v>
      </c>
      <c r="K100">
        <f t="shared" si="9"/>
        <v>3220.718690370486</v>
      </c>
      <c r="L100">
        <f t="shared" si="9"/>
        <v>8682.9746681000797</v>
      </c>
      <c r="M100">
        <f t="shared" si="9"/>
        <v>18576.394627744568</v>
      </c>
    </row>
    <row r="103" spans="4:13" x14ac:dyDescent="0.25">
      <c r="D103" t="s">
        <v>39</v>
      </c>
      <c r="E103">
        <v>2397.7652825836194</v>
      </c>
      <c r="F103">
        <v>2064.7885977920641</v>
      </c>
      <c r="G103">
        <v>3106.0561047948604</v>
      </c>
      <c r="H103">
        <v>4913.1047124732213</v>
      </c>
      <c r="I103">
        <v>7456.3923216345293</v>
      </c>
      <c r="J103">
        <v>10706.376833086173</v>
      </c>
      <c r="K103">
        <v>14633.516147635535</v>
      </c>
      <c r="L103">
        <v>19208.268166090002</v>
      </c>
      <c r="M103">
        <v>24401.090789256959</v>
      </c>
    </row>
    <row r="104" spans="4:13" x14ac:dyDescent="0.25">
      <c r="D104" t="s">
        <v>37</v>
      </c>
      <c r="E104">
        <f>E103-E100</f>
        <v>-963.22389269146788</v>
      </c>
      <c r="F104">
        <f t="shared" ref="F104:M104" si="10">F103-F100</f>
        <v>-534.34901158013236</v>
      </c>
      <c r="G104">
        <f t="shared" si="10"/>
        <v>1058.34724479177</v>
      </c>
      <c r="H104">
        <f t="shared" si="10"/>
        <v>3018.3242994278562</v>
      </c>
      <c r="I104">
        <f t="shared" si="10"/>
        <v>5216.4337126838163</v>
      </c>
      <c r="J104">
        <f t="shared" si="10"/>
        <v>8581.8975633650261</v>
      </c>
      <c r="K104">
        <f t="shared" si="10"/>
        <v>11412.797457265049</v>
      </c>
      <c r="L104">
        <f t="shared" si="10"/>
        <v>10525.293497989922</v>
      </c>
      <c r="M104">
        <f t="shared" si="10"/>
        <v>5824.696161512391</v>
      </c>
    </row>
    <row r="105" spans="4:13" x14ac:dyDescent="0.25">
      <c r="D105" t="s">
        <v>38</v>
      </c>
      <c r="E105">
        <f>E103+E100</f>
        <v>5758.7544578587067</v>
      </c>
      <c r="F105">
        <f t="shared" ref="F105:M105" si="11">F103+F100</f>
        <v>4663.9262071642606</v>
      </c>
      <c r="G105">
        <f t="shared" si="11"/>
        <v>5153.7649647979506</v>
      </c>
      <c r="H105">
        <f t="shared" si="11"/>
        <v>6807.8851255185864</v>
      </c>
      <c r="I105">
        <f t="shared" si="11"/>
        <v>9696.3509305852422</v>
      </c>
      <c r="J105">
        <f t="shared" si="11"/>
        <v>12830.85610280732</v>
      </c>
      <c r="K105">
        <f t="shared" si="11"/>
        <v>17854.234838006021</v>
      </c>
      <c r="L105">
        <f t="shared" si="11"/>
        <v>27891.242834190081</v>
      </c>
      <c r="M105">
        <f t="shared" si="11"/>
        <v>42977.485417001531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7</xdr:col>
                <xdr:colOff>47625</xdr:colOff>
                <xdr:row>72</xdr:row>
                <xdr:rowOff>171450</xdr:rowOff>
              </from>
              <to>
                <xdr:col>9</xdr:col>
                <xdr:colOff>285750</xdr:colOff>
                <xdr:row>74</xdr:row>
                <xdr:rowOff>57150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 sizeWithCells="1">
              <from>
                <xdr:col>8</xdr:col>
                <xdr:colOff>76200</xdr:colOff>
                <xdr:row>82</xdr:row>
                <xdr:rowOff>114300</xdr:rowOff>
              </from>
              <to>
                <xdr:col>9</xdr:col>
                <xdr:colOff>352425</xdr:colOff>
                <xdr:row>84</xdr:row>
                <xdr:rowOff>47625</xdr:rowOff>
              </to>
            </anchor>
          </objectPr>
        </oleObject>
      </mc:Choice>
      <mc:Fallback>
        <oleObject progId="Equation.3" shapeId="1026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7</vt:i4>
      </vt:variant>
    </vt:vector>
  </HeadingPairs>
  <TitlesOfParts>
    <vt:vector size="10" baseType="lpstr">
      <vt:lpstr>Лист1</vt:lpstr>
      <vt:lpstr>Лист2</vt:lpstr>
      <vt:lpstr>Лист3</vt:lpstr>
      <vt:lpstr>A</vt:lpstr>
      <vt:lpstr>Obr</vt:lpstr>
      <vt:lpstr>X</vt:lpstr>
      <vt:lpstr>XT</vt:lpstr>
      <vt:lpstr>XtX</vt:lpstr>
      <vt:lpstr>XtY</vt:lpstr>
      <vt:lpstr>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User</cp:lastModifiedBy>
  <dcterms:created xsi:type="dcterms:W3CDTF">2021-09-25T06:31:18Z</dcterms:created>
  <dcterms:modified xsi:type="dcterms:W3CDTF">2021-09-27T14:04:33Z</dcterms:modified>
</cp:coreProperties>
</file>